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telinking\Desktop\MARKETING\BLOG\NEW POSTS\email desintermediar\"/>
    </mc:Choice>
  </mc:AlternateContent>
  <xr:revisionPtr revIDLastSave="0" documentId="13_ncr:1_{B5F8980C-EB8F-4A01-B5DD-AB2CBAF9B4C7}" xr6:coauthVersionLast="47" xr6:coauthVersionMax="47" xr10:uidLastSave="{00000000-0000-0000-0000-000000000000}"/>
  <bookViews>
    <workbookView xWindow="-120" yWindow="-120" windowWidth="29040" windowHeight="15840" xr2:uid="{6D4D771D-9B74-4249-8C7C-EBBB3483BE71}"/>
  </bookViews>
  <sheets>
    <sheet name="DATOS INICIALES" sheetId="6" r:id="rId1"/>
    <sheet name="MÉTRICAS DE LAS CAMPAÑAS" sheetId="7" r:id="rId2"/>
    <sheet name="AÑO 1" sheetId="1" r:id="rId3"/>
    <sheet name="AÑO 2" sheetId="2" r:id="rId4"/>
    <sheet name="AÑO 3" sheetId="4" r:id="rId5"/>
    <sheet name="AÑO 4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G14" i="6"/>
  <c r="G20" i="1" l="1"/>
  <c r="G22" i="2" s="1"/>
  <c r="G22" i="4" s="1"/>
  <c r="G22" i="3" s="1"/>
  <c r="C22" i="7"/>
  <c r="C31" i="7" s="1"/>
  <c r="C13" i="7"/>
  <c r="C7" i="7" l="1"/>
  <c r="C10" i="7" s="1"/>
  <c r="G21" i="1" s="1"/>
  <c r="G11" i="3"/>
  <c r="G11" i="4"/>
  <c r="G11" i="2"/>
  <c r="G4" i="4"/>
  <c r="G5" i="4"/>
  <c r="C18" i="7"/>
  <c r="C27" i="7" s="1"/>
  <c r="C36" i="7" l="1"/>
  <c r="G23" i="4"/>
  <c r="C16" i="7"/>
  <c r="C25" i="7" s="1"/>
  <c r="C28" i="7" s="1"/>
  <c r="C19" i="7" l="1"/>
  <c r="G23" i="2" s="1"/>
  <c r="C34" i="7"/>
  <c r="C37" i="7" s="1"/>
  <c r="G23" i="3" s="1"/>
  <c r="G4" i="3"/>
  <c r="G5" i="3"/>
  <c r="G6" i="3"/>
  <c r="G7" i="3"/>
  <c r="G8" i="3"/>
  <c r="G6" i="4"/>
  <c r="G7" i="4"/>
  <c r="G8" i="4"/>
  <c r="G4" i="2"/>
  <c r="G5" i="2"/>
  <c r="G6" i="2"/>
  <c r="G7" i="2"/>
  <c r="G8" i="2"/>
  <c r="G4" i="1"/>
  <c r="G5" i="1"/>
  <c r="G6" i="1"/>
  <c r="G7" i="1"/>
  <c r="G14" i="1" s="1"/>
  <c r="G15" i="2" s="1"/>
  <c r="G15" i="4" s="1"/>
  <c r="G15" i="3" s="1"/>
  <c r="G8" i="1"/>
  <c r="G16" i="4" l="1"/>
  <c r="G16" i="2"/>
  <c r="G16" i="3"/>
  <c r="G9" i="1"/>
  <c r="G11" i="1" s="1"/>
  <c r="C5" i="7" s="1"/>
  <c r="C6" i="7" s="1"/>
  <c r="C8" i="7" s="1"/>
  <c r="G12" i="1" s="1"/>
  <c r="G9" i="3"/>
  <c r="G12" i="3" s="1"/>
  <c r="G9" i="4"/>
  <c r="G9" i="2"/>
  <c r="G12" i="2" s="1"/>
  <c r="G15" i="1" l="1"/>
  <c r="G17" i="1" s="1"/>
  <c r="G12" i="4"/>
  <c r="G13" i="2"/>
  <c r="C14" i="7" l="1"/>
  <c r="G13" i="4"/>
  <c r="G24" i="1"/>
  <c r="G19" i="1"/>
  <c r="C15" i="7" l="1"/>
  <c r="G13" i="3"/>
  <c r="C23" i="7"/>
  <c r="C24" i="7" s="1"/>
  <c r="C26" i="7" s="1"/>
  <c r="G14" i="4" s="1"/>
  <c r="G22" i="1"/>
  <c r="G25" i="1" s="1"/>
  <c r="C17" i="7" l="1"/>
  <c r="G14" i="2" s="1"/>
  <c r="G17" i="4"/>
  <c r="G19" i="4" s="1"/>
  <c r="C32" i="7"/>
  <c r="C33" i="7" s="1"/>
  <c r="C35" i="7" s="1"/>
  <c r="G14" i="3" s="1"/>
  <c r="G21" i="4" l="1"/>
  <c r="G24" i="4" s="1"/>
  <c r="G26" i="4"/>
  <c r="G17" i="2"/>
  <c r="G17" i="3"/>
  <c r="G27" i="4" l="1"/>
  <c r="G19" i="2"/>
  <c r="G26" i="2" s="1"/>
  <c r="G19" i="3"/>
  <c r="G26" i="3" s="1"/>
  <c r="G21" i="2" l="1"/>
  <c r="G24" i="2" s="1"/>
  <c r="G21" i="3"/>
  <c r="G27" i="2" l="1"/>
  <c r="G24" i="3"/>
  <c r="G27" i="3" s="1"/>
</calcChain>
</file>

<file path=xl/sharedStrings.xml><?xml version="1.0" encoding="utf-8"?>
<sst xmlns="http://schemas.openxmlformats.org/spreadsheetml/2006/main" count="143" uniqueCount="49">
  <si>
    <t>VALUE OF BOOKINGS TRACKED ORIGINALLY FROM OTA</t>
  </si>
  <si>
    <t>ADR</t>
  </si>
  <si>
    <t>Ganancia para el motor</t>
  </si>
  <si>
    <t>NÚMERO TOTAL DE HABITACIONES</t>
  </si>
  <si>
    <t>OCUPACIÓN MEDIA %</t>
  </si>
  <si>
    <t>MEDIA PAX</t>
  </si>
  <si>
    <t>ESTANCIA MEDIA</t>
  </si>
  <si>
    <t>MEDIA DÍAS ABIERTO</t>
  </si>
  <si>
    <t>HUÉSPEDES REPETIDORES %</t>
  </si>
  <si>
    <t>CAMPAÑAS DE EMAIL MARKETING AL AÑO</t>
  </si>
  <si>
    <t>CAMPAÑAS POR AÑO</t>
  </si>
  <si>
    <t>TOTAL DE NUEVAS RESERVAS DIRECTAS ESPERADAS EN EL AÑO 1</t>
  </si>
  <si>
    <t>GASTOS DE AGENCIA POR CAMPAÑA</t>
  </si>
  <si>
    <t>COSTES TOTALES ESPERADOS DE LA AGENCIA DE MARKETING</t>
  </si>
  <si>
    <t>TOTAL DE NUEVAS RESERVAS DIRECTAS ESPERADAS EN EL AÑO 2</t>
  </si>
  <si>
    <t>TOTAL DE NUEVAS RESERVAS DIRECTAS ESPERADAS EN EL AÑO 3</t>
  </si>
  <si>
    <t>MÉTRICAS DE CAMPAÑAS AÑO 1</t>
  </si>
  <si>
    <t>MÉTRICAS DE CAMPAÑAS AÑO 3</t>
  </si>
  <si>
    <t>MÉTRICAS DE CAMPAÑAS AÑO 2</t>
  </si>
  <si>
    <t>MÉTRICAS DE CAMPAÑAS AÑO 4</t>
  </si>
  <si>
    <t>COSTE APROX. SISTEMA CAPTACIÓN DE DATOS</t>
  </si>
  <si>
    <t>TOTAL DE NUEVAS RESERVAS DIRECTAS ESPERADAS EN EL AÑO 4</t>
  </si>
  <si>
    <t>INCREMENTO ANUAL DE HUÉSPEDES REPETIDORES CON SISTEMA DE CAPTACIÓN DE DATOS</t>
  </si>
  <si>
    <t>RESERVAS DIRECTAS/CAMPAÑA DE EMAIL POR CADA 1K USUARIOS REGISTRADOS Y VERIFICADOS A TRAVÉS DEL SCD</t>
  </si>
  <si>
    <t>CLIENTES TOTALES REGISTRADOS Y VERIFICADOS A TRAVÉS DEL SCD</t>
  </si>
  <si>
    <t>RESERVAS DIRECTAS ESPERADAS POR CADA 1K REGISTRADAS Y VERIFICADAS A TRAVÉS DEL SCD</t>
  </si>
  <si>
    <t>SISTEMA DE CAPTACIÓN DE DATOS: SCD</t>
  </si>
  <si>
    <t>ADR MEDIO</t>
  </si>
  <si>
    <t>AHORROS BRUTOS</t>
  </si>
  <si>
    <t>AHORROS NETOS</t>
  </si>
  <si>
    <t>HUÉSPEDES TOTALES EN 12 MESES</t>
  </si>
  <si>
    <t>% HUÉSPEDES REGISTRADOS Y VERIFICADO A TRAVÉS DEL SCD</t>
  </si>
  <si>
    <t>TOTAL REGISTRADOS Y VERIFICADO A TRAVÉS DEL SCD</t>
  </si>
  <si>
    <t>NÚMERO DE RESERVAS TOTALES ESPERADAS AL AÑO</t>
  </si>
  <si>
    <t>VALOR MEDIO DE UNA RESERVA WEB</t>
  </si>
  <si>
    <t>COSTE ESTIMADO DE LOS SERVICIOS DE MARKETING</t>
  </si>
  <si>
    <t>COMISIÓN MEDIA DE OTA</t>
  </si>
  <si>
    <t>Comisión del motor de reservas</t>
  </si>
  <si>
    <t>AHORRO NETO TRAS LA COMISIÓN DEL MOTOR</t>
  </si>
  <si>
    <t>VALOR TOTAL DE RESERVAS GENERADAS TRAVÉS DEL CRM AL AÑO</t>
  </si>
  <si>
    <t>% DE RESERVAS GENERADAS DESDE OTAS</t>
  </si>
  <si>
    <t>% ESTIMADO DE HUÉSPEDES REPETIDORES DEL AÑO ANTERIOR</t>
  </si>
  <si>
    <t>TOTAL DE HUÉSPEDES ACUMULADOS</t>
  </si>
  <si>
    <t>AÑO 1</t>
  </si>
  <si>
    <t>AÑO 2</t>
  </si>
  <si>
    <t>AÑO 3</t>
  </si>
  <si>
    <t>AÑO 4</t>
  </si>
  <si>
    <t>DATO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</si>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</sst>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C0A]_-;\-* #,##0.00\ [$€-C0A]_-;_-* &quot;-&quot;??\ [$€-C0A]_-;_-@_-"/>
    <numFmt numFmtId="165" formatCode="_-* #,##0.0_-;\-* #,##0.0_-;_-* &quot;-&quot;??_-;_-@_-"/>
    <numFmt numFmtId="166" formatCode="_-* #,##0_-;\-* #,##0_-;_-* &quot;-&quot;??_-;_-@_-"/>
    <numFmt numFmtId="167" formatCode="_-* #,##0\ [$€-C0A]_-;\-* #,##0\ [$€-C0A]_-;_-* &quot;-&quot;??\ [$€-C0A]_-;_-@_-"/>
    <numFmt numFmtId="168" formatCode="0.0%"/>
    <numFmt numFmtId="169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9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166" fontId="0" fillId="0" borderId="0" xfId="1" applyNumberFormat="1" applyFont="1"/>
    <xf numFmtId="167" fontId="0" fillId="0" borderId="0" xfId="0" applyNumberFormat="1"/>
    <xf numFmtId="0" fontId="2" fillId="0" borderId="1" xfId="0" applyFont="1" applyBorder="1"/>
    <xf numFmtId="164" fontId="2" fillId="0" borderId="1" xfId="0" applyNumberFormat="1" applyFont="1" applyBorder="1"/>
    <xf numFmtId="9" fontId="0" fillId="0" borderId="0" xfId="2" applyFont="1"/>
    <xf numFmtId="166" fontId="0" fillId="0" borderId="0" xfId="0" applyNumberFormat="1"/>
    <xf numFmtId="0" fontId="2" fillId="0" borderId="0" xfId="0" applyFont="1"/>
    <xf numFmtId="168" fontId="0" fillId="0" borderId="0" xfId="0" applyNumberFormat="1"/>
    <xf numFmtId="169" fontId="0" fillId="0" borderId="0" xfId="3" applyNumberFormat="1" applyFont="1"/>
    <xf numFmtId="0" fontId="3" fillId="2" borderId="0" xfId="0" applyFont="1" applyFill="1"/>
    <xf numFmtId="164" fontId="2" fillId="0" borderId="0" xfId="0" applyNumberFormat="1" applyFont="1"/>
    <xf numFmtId="0" fontId="0" fillId="0" borderId="0" xfId="0" applyFill="1"/>
    <xf numFmtId="0" fontId="0" fillId="0" borderId="0" xfId="0" applyFont="1"/>
    <xf numFmtId="166" fontId="0" fillId="0" borderId="0" xfId="1" applyNumberFormat="1" applyFont="1" applyFill="1"/>
    <xf numFmtId="9" fontId="0" fillId="0" borderId="0" xfId="2" applyFont="1" applyFill="1"/>
    <xf numFmtId="165" fontId="0" fillId="0" borderId="0" xfId="1" applyNumberFormat="1" applyFont="1" applyFill="1"/>
    <xf numFmtId="9" fontId="0" fillId="0" borderId="0" xfId="0" applyNumberFormat="1" applyFill="1"/>
    <xf numFmtId="166" fontId="1" fillId="0" borderId="0" xfId="1" applyNumberFormat="1" applyFont="1"/>
    <xf numFmtId="166" fontId="0" fillId="0" borderId="0" xfId="0" applyNumberFormat="1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/>
    <xf numFmtId="0" fontId="0" fillId="3" borderId="0" xfId="0" applyFill="1"/>
    <xf numFmtId="0" fontId="0" fillId="0" borderId="0" xfId="0" applyFont="1" applyFill="1"/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19C4B-8FF3-4BF5-86BA-189902458A0B}">
  <dimension ref="F4:G14"/>
  <sheetViews>
    <sheetView tabSelected="1" workbookViewId="0">
      <selection activeCell="D33" sqref="D33"/>
    </sheetView>
  </sheetViews>
  <sheetFormatPr baseColWidth="10" defaultRowHeight="15" x14ac:dyDescent="0.25"/>
  <cols>
    <col min="6" max="6" width="82.42578125" customWidth="1"/>
    <col min="7" max="7" width="11.85546875" bestFit="1" customWidth="1"/>
  </cols>
  <sheetData>
    <row r="4" spans="6:7" x14ac:dyDescent="0.25">
      <c r="F4" s="13" t="s">
        <v>48</v>
      </c>
      <c r="G4" s="13" t="s">
        <v>47</v>
      </c>
    </row>
    <row r="5" spans="6:7" x14ac:dyDescent="0.25">
      <c r="F5" s="16" t="s">
        <v>3</v>
      </c>
      <c r="G5" s="4">
        <v>150</v>
      </c>
    </row>
    <row r="6" spans="6:7" x14ac:dyDescent="0.25">
      <c r="F6" s="16" t="s">
        <v>4</v>
      </c>
      <c r="G6" s="1">
        <v>0.7</v>
      </c>
    </row>
    <row r="7" spans="6:7" x14ac:dyDescent="0.25">
      <c r="F7" s="16" t="s">
        <v>5</v>
      </c>
      <c r="G7" s="3">
        <v>1.5</v>
      </c>
    </row>
    <row r="8" spans="6:7" x14ac:dyDescent="0.25">
      <c r="F8" s="16" t="s">
        <v>6</v>
      </c>
      <c r="G8" s="3">
        <v>1.5</v>
      </c>
    </row>
    <row r="9" spans="6:7" x14ac:dyDescent="0.25">
      <c r="F9" s="16" t="s">
        <v>7</v>
      </c>
      <c r="G9" s="4">
        <v>365</v>
      </c>
    </row>
    <row r="10" spans="6:7" x14ac:dyDescent="0.25">
      <c r="F10" t="s">
        <v>8</v>
      </c>
      <c r="G10" s="1">
        <v>0.05</v>
      </c>
    </row>
    <row r="11" spans="6:7" x14ac:dyDescent="0.25">
      <c r="F11" t="s">
        <v>22</v>
      </c>
      <c r="G11" s="11">
        <v>1.4999999999999999E-2</v>
      </c>
    </row>
    <row r="12" spans="6:7" x14ac:dyDescent="0.25">
      <c r="F12" t="s">
        <v>9</v>
      </c>
      <c r="G12">
        <v>15</v>
      </c>
    </row>
    <row r="13" spans="6:7" x14ac:dyDescent="0.25">
      <c r="F13" s="25" t="s">
        <v>20</v>
      </c>
      <c r="G13" s="12">
        <v>2500</v>
      </c>
    </row>
    <row r="14" spans="6:7" x14ac:dyDescent="0.25">
      <c r="F14" t="s">
        <v>1</v>
      </c>
      <c r="G14" s="12">
        <f>90</f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4ACB3-CCA4-4ED2-9A44-ED8952681598}">
  <dimension ref="B3:D40"/>
  <sheetViews>
    <sheetView workbookViewId="0">
      <selection activeCell="B3" sqref="B3"/>
    </sheetView>
  </sheetViews>
  <sheetFormatPr baseColWidth="10" defaultRowHeight="15" x14ac:dyDescent="0.25"/>
  <cols>
    <col min="2" max="2" width="103.140625" customWidth="1"/>
    <col min="8" max="8" width="12.28515625" customWidth="1"/>
  </cols>
  <sheetData>
    <row r="3" spans="2:4" x14ac:dyDescent="0.25">
      <c r="B3" s="10" t="s">
        <v>16</v>
      </c>
    </row>
    <row r="4" spans="2:4" x14ac:dyDescent="0.25">
      <c r="B4" t="s">
        <v>23</v>
      </c>
      <c r="C4">
        <v>3</v>
      </c>
    </row>
    <row r="5" spans="2:4" x14ac:dyDescent="0.25">
      <c r="B5" s="16" t="s">
        <v>24</v>
      </c>
      <c r="C5" s="21">
        <f>'AÑO 1'!G11</f>
        <v>32576.25</v>
      </c>
      <c r="D5" s="16"/>
    </row>
    <row r="6" spans="2:4" x14ac:dyDescent="0.25">
      <c r="B6" s="16" t="s">
        <v>25</v>
      </c>
      <c r="C6" s="21">
        <f>C5/1000*C4</f>
        <v>97.728750000000005</v>
      </c>
      <c r="D6" s="16"/>
    </row>
    <row r="7" spans="2:4" x14ac:dyDescent="0.25">
      <c r="B7" s="16" t="s">
        <v>10</v>
      </c>
      <c r="C7" s="16">
        <f>'DATOS INICIALES'!G12</f>
        <v>15</v>
      </c>
      <c r="D7" s="16"/>
    </row>
    <row r="8" spans="2:4" x14ac:dyDescent="0.25">
      <c r="B8" s="16" t="s">
        <v>11</v>
      </c>
      <c r="C8" s="22">
        <f>C6*C7</f>
        <v>1465.9312500000001</v>
      </c>
      <c r="D8" s="16"/>
    </row>
    <row r="9" spans="2:4" x14ac:dyDescent="0.25">
      <c r="B9" t="s">
        <v>12</v>
      </c>
      <c r="C9" s="5">
        <v>300</v>
      </c>
    </row>
    <row r="10" spans="2:4" x14ac:dyDescent="0.25">
      <c r="B10" t="s">
        <v>13</v>
      </c>
      <c r="C10" s="5">
        <f>C9*C7</f>
        <v>4500</v>
      </c>
    </row>
    <row r="12" spans="2:4" x14ac:dyDescent="0.25">
      <c r="B12" s="10" t="s">
        <v>18</v>
      </c>
    </row>
    <row r="13" spans="2:4" x14ac:dyDescent="0.25">
      <c r="B13" t="s">
        <v>23</v>
      </c>
      <c r="C13">
        <f>C4</f>
        <v>3</v>
      </c>
    </row>
    <row r="14" spans="2:4" x14ac:dyDescent="0.25">
      <c r="B14" s="16" t="s">
        <v>24</v>
      </c>
      <c r="C14" s="4">
        <f>'AÑO 2'!G13</f>
        <v>63236.25</v>
      </c>
    </row>
    <row r="15" spans="2:4" x14ac:dyDescent="0.25">
      <c r="B15" s="16" t="s">
        <v>25</v>
      </c>
      <c r="C15" s="4">
        <f>C14/1000*C13</f>
        <v>189.70875000000001</v>
      </c>
    </row>
    <row r="16" spans="2:4" x14ac:dyDescent="0.25">
      <c r="B16" s="16" t="s">
        <v>10</v>
      </c>
      <c r="C16">
        <f>C7</f>
        <v>15</v>
      </c>
    </row>
    <row r="17" spans="2:3" x14ac:dyDescent="0.25">
      <c r="B17" s="16" t="s">
        <v>14</v>
      </c>
      <c r="C17" s="9">
        <f>C15*C16</f>
        <v>2845.6312500000004</v>
      </c>
    </row>
    <row r="18" spans="2:3" x14ac:dyDescent="0.25">
      <c r="B18" t="s">
        <v>12</v>
      </c>
      <c r="C18" s="5">
        <f>C9</f>
        <v>300</v>
      </c>
    </row>
    <row r="19" spans="2:3" x14ac:dyDescent="0.25">
      <c r="B19" t="s">
        <v>13</v>
      </c>
      <c r="C19" s="5">
        <f>C18*C16</f>
        <v>4500</v>
      </c>
    </row>
    <row r="21" spans="2:3" x14ac:dyDescent="0.25">
      <c r="B21" s="10" t="s">
        <v>17</v>
      </c>
    </row>
    <row r="22" spans="2:3" x14ac:dyDescent="0.25">
      <c r="B22" t="s">
        <v>23</v>
      </c>
      <c r="C22">
        <f>C4</f>
        <v>3</v>
      </c>
    </row>
    <row r="23" spans="2:3" x14ac:dyDescent="0.25">
      <c r="B23" s="16" t="s">
        <v>24</v>
      </c>
      <c r="C23" s="4">
        <f>'AÑO 3'!G13</f>
        <v>93321.375</v>
      </c>
    </row>
    <row r="24" spans="2:3" x14ac:dyDescent="0.25">
      <c r="B24" s="16" t="s">
        <v>25</v>
      </c>
      <c r="C24" s="4">
        <f>C23/1000*C22</f>
        <v>279.96412500000002</v>
      </c>
    </row>
    <row r="25" spans="2:3" x14ac:dyDescent="0.25">
      <c r="B25" s="16" t="s">
        <v>10</v>
      </c>
      <c r="C25">
        <f>C16</f>
        <v>15</v>
      </c>
    </row>
    <row r="26" spans="2:3" x14ac:dyDescent="0.25">
      <c r="B26" s="16" t="s">
        <v>15</v>
      </c>
      <c r="C26" s="9">
        <f>C24*C25</f>
        <v>4199.461875</v>
      </c>
    </row>
    <row r="27" spans="2:3" x14ac:dyDescent="0.25">
      <c r="B27" t="s">
        <v>12</v>
      </c>
      <c r="C27" s="5">
        <f>C18</f>
        <v>300</v>
      </c>
    </row>
    <row r="28" spans="2:3" x14ac:dyDescent="0.25">
      <c r="B28" t="s">
        <v>13</v>
      </c>
      <c r="C28" s="5">
        <f>C27*C25</f>
        <v>4500</v>
      </c>
    </row>
    <row r="30" spans="2:3" x14ac:dyDescent="0.25">
      <c r="B30" s="10" t="s">
        <v>19</v>
      </c>
    </row>
    <row r="31" spans="2:3" x14ac:dyDescent="0.25">
      <c r="B31" t="s">
        <v>23</v>
      </c>
      <c r="C31">
        <f>C22</f>
        <v>3</v>
      </c>
    </row>
    <row r="32" spans="2:3" x14ac:dyDescent="0.25">
      <c r="B32" s="16" t="s">
        <v>24</v>
      </c>
      <c r="C32" s="4">
        <f>'AÑO 4'!G13</f>
        <v>122831.625</v>
      </c>
    </row>
    <row r="33" spans="2:4" x14ac:dyDescent="0.25">
      <c r="B33" s="16" t="s">
        <v>25</v>
      </c>
      <c r="C33" s="4">
        <f>C32/1000*C31</f>
        <v>368.49487499999998</v>
      </c>
    </row>
    <row r="34" spans="2:4" x14ac:dyDescent="0.25">
      <c r="B34" s="16" t="s">
        <v>10</v>
      </c>
      <c r="C34">
        <f>C25</f>
        <v>15</v>
      </c>
    </row>
    <row r="35" spans="2:4" x14ac:dyDescent="0.25">
      <c r="B35" s="16" t="s">
        <v>21</v>
      </c>
      <c r="C35" s="9">
        <f>C33*C34</f>
        <v>5527.4231249999993</v>
      </c>
    </row>
    <row r="36" spans="2:4" x14ac:dyDescent="0.25">
      <c r="B36" t="s">
        <v>12</v>
      </c>
      <c r="C36" s="5">
        <f>C27</f>
        <v>300</v>
      </c>
    </row>
    <row r="37" spans="2:4" x14ac:dyDescent="0.25">
      <c r="B37" t="s">
        <v>13</v>
      </c>
      <c r="C37" s="5">
        <f>C36*C34</f>
        <v>4500</v>
      </c>
    </row>
    <row r="40" spans="2:4" x14ac:dyDescent="0.25">
      <c r="B40" s="26" t="s">
        <v>26</v>
      </c>
      <c r="C40" s="15"/>
      <c r="D40" s="15"/>
    </row>
  </sheetData>
  <pageMargins left="0.7" right="0.7" top="0.75" bottom="0.75" header="0.3" footer="0.3"/>
  <pageSetup orientation="portrait" r:id="rId1"/>
  <ignoredErrors>
    <ignoredError sqref="C17 C26 C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962AB-D142-4734-A31B-1FBC1DDCB3F6}">
  <dimension ref="F1:H25"/>
  <sheetViews>
    <sheetView workbookViewId="0">
      <selection activeCell="F2" sqref="F2:G2"/>
    </sheetView>
  </sheetViews>
  <sheetFormatPr baseColWidth="10" defaultRowHeight="15" x14ac:dyDescent="0.25"/>
  <cols>
    <col min="6" max="6" width="59.5703125" customWidth="1"/>
    <col min="7" max="7" width="14.140625" bestFit="1" customWidth="1"/>
  </cols>
  <sheetData>
    <row r="1" spans="6:8" ht="15.75" thickBot="1" x14ac:dyDescent="0.3"/>
    <row r="2" spans="6:8" ht="15.75" thickBot="1" x14ac:dyDescent="0.3">
      <c r="F2" s="23" t="s">
        <v>43</v>
      </c>
      <c r="G2" s="24"/>
    </row>
    <row r="4" spans="6:8" s="15" customFormat="1" x14ac:dyDescent="0.25">
      <c r="F4" s="16" t="s">
        <v>3</v>
      </c>
      <c r="G4" s="17">
        <f>'DATOS INICIALES'!G5</f>
        <v>150</v>
      </c>
    </row>
    <row r="5" spans="6:8" s="15" customFormat="1" x14ac:dyDescent="0.25">
      <c r="F5" s="16" t="s">
        <v>4</v>
      </c>
      <c r="G5" s="18">
        <f>'DATOS INICIALES'!G6</f>
        <v>0.7</v>
      </c>
    </row>
    <row r="6" spans="6:8" s="15" customFormat="1" x14ac:dyDescent="0.25">
      <c r="F6" s="16" t="s">
        <v>5</v>
      </c>
      <c r="G6" s="19">
        <f>'DATOS INICIALES'!G7</f>
        <v>1.5</v>
      </c>
    </row>
    <row r="7" spans="6:8" s="15" customFormat="1" x14ac:dyDescent="0.25">
      <c r="F7" s="16" t="s">
        <v>6</v>
      </c>
      <c r="G7" s="19">
        <f>'DATOS INICIALES'!G8</f>
        <v>1.5</v>
      </c>
    </row>
    <row r="8" spans="6:8" s="15" customFormat="1" x14ac:dyDescent="0.25">
      <c r="F8" s="16" t="s">
        <v>7</v>
      </c>
      <c r="G8" s="17">
        <f>'DATOS INICIALES'!G9</f>
        <v>365</v>
      </c>
    </row>
    <row r="9" spans="6:8" s="15" customFormat="1" x14ac:dyDescent="0.25">
      <c r="F9" s="15" t="s">
        <v>30</v>
      </c>
      <c r="G9" s="17">
        <f>((G4*G6*G8)/G7)*G5</f>
        <v>38325</v>
      </c>
    </row>
    <row r="10" spans="6:8" s="15" customFormat="1" x14ac:dyDescent="0.25">
      <c r="F10" s="15" t="s">
        <v>31</v>
      </c>
      <c r="G10" s="20">
        <v>0.85</v>
      </c>
    </row>
    <row r="11" spans="6:8" x14ac:dyDescent="0.25">
      <c r="F11" s="16" t="s">
        <v>32</v>
      </c>
      <c r="G11" s="21">
        <f>G10*G9</f>
        <v>32576.25</v>
      </c>
    </row>
    <row r="12" spans="6:8" x14ac:dyDescent="0.25">
      <c r="F12" s="15" t="s">
        <v>33</v>
      </c>
      <c r="G12" s="4">
        <f>'MÉTRICAS DE LAS CAMPAÑAS'!C8</f>
        <v>1465.9312500000001</v>
      </c>
      <c r="H12" s="9"/>
    </row>
    <row r="13" spans="6:8" x14ac:dyDescent="0.25">
      <c r="F13" t="s">
        <v>27</v>
      </c>
      <c r="G13" s="5">
        <f>'DATOS INICIALES'!G14</f>
        <v>90</v>
      </c>
    </row>
    <row r="14" spans="6:8" x14ac:dyDescent="0.25">
      <c r="F14" t="s">
        <v>34</v>
      </c>
      <c r="G14" s="5">
        <f>G13*G7</f>
        <v>135</v>
      </c>
    </row>
    <row r="15" spans="6:8" x14ac:dyDescent="0.25">
      <c r="F15" t="s">
        <v>39</v>
      </c>
      <c r="G15" s="5">
        <f>G14*G12</f>
        <v>197900.71875</v>
      </c>
    </row>
    <row r="16" spans="6:8" x14ac:dyDescent="0.25">
      <c r="F16" t="s">
        <v>40</v>
      </c>
      <c r="G16" s="1">
        <v>0.7</v>
      </c>
    </row>
    <row r="17" spans="6:7" x14ac:dyDescent="0.25">
      <c r="F17" t="s">
        <v>0</v>
      </c>
      <c r="G17" s="5">
        <f>G16*G15</f>
        <v>138530.50312499999</v>
      </c>
    </row>
    <row r="18" spans="6:7" x14ac:dyDescent="0.25">
      <c r="F18" t="s">
        <v>36</v>
      </c>
      <c r="G18" s="1">
        <v>0.2</v>
      </c>
    </row>
    <row r="19" spans="6:7" x14ac:dyDescent="0.25">
      <c r="F19" t="s">
        <v>28</v>
      </c>
      <c r="G19" s="2">
        <f>G18*G17</f>
        <v>27706.100624999999</v>
      </c>
    </row>
    <row r="20" spans="6:7" x14ac:dyDescent="0.25">
      <c r="F20" s="25" t="s">
        <v>20</v>
      </c>
      <c r="G20" s="2">
        <f>'DATOS INICIALES'!G13</f>
        <v>2500</v>
      </c>
    </row>
    <row r="21" spans="6:7" x14ac:dyDescent="0.25">
      <c r="F21" t="s">
        <v>35</v>
      </c>
      <c r="G21" s="2">
        <f>'MÉTRICAS DE LAS CAMPAÑAS'!C10</f>
        <v>4500</v>
      </c>
    </row>
    <row r="22" spans="6:7" ht="15.75" thickBot="1" x14ac:dyDescent="0.3">
      <c r="F22" s="6" t="s">
        <v>29</v>
      </c>
      <c r="G22" s="7">
        <f>G19-G20-G21</f>
        <v>20706.100624999999</v>
      </c>
    </row>
    <row r="23" spans="6:7" x14ac:dyDescent="0.25">
      <c r="F23" t="s">
        <v>37</v>
      </c>
      <c r="G23" s="1">
        <v>0.03</v>
      </c>
    </row>
    <row r="24" spans="6:7" x14ac:dyDescent="0.25">
      <c r="F24" t="s">
        <v>2</v>
      </c>
      <c r="G24" s="2">
        <f>G23*G17</f>
        <v>4155.9150937499999</v>
      </c>
    </row>
    <row r="25" spans="6:7" x14ac:dyDescent="0.25">
      <c r="F25" t="s">
        <v>38</v>
      </c>
      <c r="G25" s="14">
        <f>G22-G24</f>
        <v>16550.185531249997</v>
      </c>
    </row>
  </sheetData>
  <mergeCells count="1">
    <mergeCell ref="F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82077-34F6-4156-A1C4-C23239EEF853}">
  <dimension ref="F1:G27"/>
  <sheetViews>
    <sheetView workbookViewId="0">
      <selection activeCell="F2" sqref="F2:G2"/>
    </sheetView>
  </sheetViews>
  <sheetFormatPr baseColWidth="10" defaultRowHeight="15" x14ac:dyDescent="0.25"/>
  <cols>
    <col min="6" max="6" width="59" customWidth="1"/>
    <col min="7" max="7" width="14.140625" bestFit="1" customWidth="1"/>
  </cols>
  <sheetData>
    <row r="1" spans="6:7" ht="15.75" thickBot="1" x14ac:dyDescent="0.3"/>
    <row r="2" spans="6:7" ht="15.75" thickBot="1" x14ac:dyDescent="0.3">
      <c r="F2" s="23" t="s">
        <v>44</v>
      </c>
      <c r="G2" s="24"/>
    </row>
    <row r="4" spans="6:7" x14ac:dyDescent="0.25">
      <c r="F4" s="16" t="s">
        <v>3</v>
      </c>
      <c r="G4" s="4">
        <f>'DATOS INICIALES'!G5</f>
        <v>150</v>
      </c>
    </row>
    <row r="5" spans="6:7" x14ac:dyDescent="0.25">
      <c r="F5" s="16" t="s">
        <v>4</v>
      </c>
      <c r="G5" s="8">
        <f>'DATOS INICIALES'!G6</f>
        <v>0.7</v>
      </c>
    </row>
    <row r="6" spans="6:7" x14ac:dyDescent="0.25">
      <c r="F6" s="16" t="s">
        <v>5</v>
      </c>
      <c r="G6" s="3">
        <f>'DATOS INICIALES'!G7</f>
        <v>1.5</v>
      </c>
    </row>
    <row r="7" spans="6:7" x14ac:dyDescent="0.25">
      <c r="F7" s="16" t="s">
        <v>6</v>
      </c>
      <c r="G7" s="3">
        <f>'DATOS INICIALES'!G8</f>
        <v>1.5</v>
      </c>
    </row>
    <row r="8" spans="6:7" x14ac:dyDescent="0.25">
      <c r="F8" s="16" t="s">
        <v>7</v>
      </c>
      <c r="G8" s="4">
        <f>'DATOS INICIALES'!G9</f>
        <v>365</v>
      </c>
    </row>
    <row r="9" spans="6:7" x14ac:dyDescent="0.25">
      <c r="F9" s="15" t="s">
        <v>30</v>
      </c>
      <c r="G9" s="4">
        <f>((G4*G6*G8)/G7)*G5</f>
        <v>38325</v>
      </c>
    </row>
    <row r="10" spans="6:7" x14ac:dyDescent="0.25">
      <c r="F10" s="15" t="s">
        <v>31</v>
      </c>
      <c r="G10" s="1">
        <v>0.85</v>
      </c>
    </row>
    <row r="11" spans="6:7" x14ac:dyDescent="0.25">
      <c r="F11" s="27" t="s">
        <v>41</v>
      </c>
      <c r="G11" s="1">
        <f>'DATOS INICIALES'!G10</f>
        <v>0.05</v>
      </c>
    </row>
    <row r="12" spans="6:7" x14ac:dyDescent="0.25">
      <c r="F12" s="27" t="s">
        <v>32</v>
      </c>
      <c r="G12" s="4">
        <f>G9*(G10-G11)</f>
        <v>30659.999999999996</v>
      </c>
    </row>
    <row r="13" spans="6:7" x14ac:dyDescent="0.25">
      <c r="F13" s="27" t="s">
        <v>42</v>
      </c>
      <c r="G13" s="4">
        <f>G12+'AÑO 1'!G11</f>
        <v>63236.25</v>
      </c>
    </row>
    <row r="14" spans="6:7" x14ac:dyDescent="0.25">
      <c r="F14" s="15" t="s">
        <v>33</v>
      </c>
      <c r="G14" s="4">
        <f>'MÉTRICAS DE LAS CAMPAÑAS'!C17</f>
        <v>2845.6312500000004</v>
      </c>
    </row>
    <row r="15" spans="6:7" x14ac:dyDescent="0.25">
      <c r="F15" t="s">
        <v>27</v>
      </c>
      <c r="G15" s="5">
        <f>'AÑO 1'!G14</f>
        <v>135</v>
      </c>
    </row>
    <row r="16" spans="6:7" x14ac:dyDescent="0.25">
      <c r="F16" t="s">
        <v>34</v>
      </c>
      <c r="G16" s="5">
        <f>G15*G7</f>
        <v>202.5</v>
      </c>
    </row>
    <row r="17" spans="6:7" x14ac:dyDescent="0.25">
      <c r="F17" t="s">
        <v>39</v>
      </c>
      <c r="G17" s="5">
        <f>G16*G14</f>
        <v>576240.32812500012</v>
      </c>
    </row>
    <row r="18" spans="6:7" x14ac:dyDescent="0.25">
      <c r="F18" t="s">
        <v>40</v>
      </c>
      <c r="G18" s="1">
        <v>0.6</v>
      </c>
    </row>
    <row r="19" spans="6:7" x14ac:dyDescent="0.25">
      <c r="F19" t="s">
        <v>0</v>
      </c>
      <c r="G19" s="5">
        <f>G18*G17</f>
        <v>345744.19687500008</v>
      </c>
    </row>
    <row r="20" spans="6:7" x14ac:dyDescent="0.25">
      <c r="F20" t="s">
        <v>36</v>
      </c>
      <c r="G20" s="1">
        <v>0.2</v>
      </c>
    </row>
    <row r="21" spans="6:7" x14ac:dyDescent="0.25">
      <c r="F21" t="s">
        <v>28</v>
      </c>
      <c r="G21" s="2">
        <f>G20*G19</f>
        <v>69148.839375000025</v>
      </c>
    </row>
    <row r="22" spans="6:7" x14ac:dyDescent="0.25">
      <c r="F22" s="25" t="s">
        <v>20</v>
      </c>
      <c r="G22" s="2">
        <f>'AÑO 1'!G20</f>
        <v>2500</v>
      </c>
    </row>
    <row r="23" spans="6:7" x14ac:dyDescent="0.25">
      <c r="F23" t="s">
        <v>35</v>
      </c>
      <c r="G23" s="2">
        <f>'MÉTRICAS DE LAS CAMPAÑAS'!C19</f>
        <v>4500</v>
      </c>
    </row>
    <row r="24" spans="6:7" ht="15.75" thickBot="1" x14ac:dyDescent="0.3">
      <c r="F24" s="6" t="s">
        <v>29</v>
      </c>
      <c r="G24" s="7">
        <f>G21-G22-G23</f>
        <v>62148.839375000025</v>
      </c>
    </row>
    <row r="25" spans="6:7" x14ac:dyDescent="0.25">
      <c r="F25" t="s">
        <v>37</v>
      </c>
      <c r="G25" s="1">
        <v>0.03</v>
      </c>
    </row>
    <row r="26" spans="6:7" x14ac:dyDescent="0.25">
      <c r="F26" t="s">
        <v>2</v>
      </c>
      <c r="G26" s="2">
        <f>G25*G19</f>
        <v>10372.325906250002</v>
      </c>
    </row>
    <row r="27" spans="6:7" x14ac:dyDescent="0.25">
      <c r="F27" t="s">
        <v>38</v>
      </c>
      <c r="G27" s="14">
        <f>G24-G26</f>
        <v>51776.513468750025</v>
      </c>
    </row>
  </sheetData>
  <mergeCells count="1">
    <mergeCell ref="F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EF21C-1E39-47DD-82A6-831F03A62752}">
  <dimension ref="F1:G27"/>
  <sheetViews>
    <sheetView workbookViewId="0">
      <selection activeCell="F2" sqref="F2:G2"/>
    </sheetView>
  </sheetViews>
  <sheetFormatPr baseColWidth="10" defaultRowHeight="15" x14ac:dyDescent="0.25"/>
  <cols>
    <col min="6" max="6" width="59.28515625" customWidth="1"/>
    <col min="7" max="7" width="14.140625" bestFit="1" customWidth="1"/>
  </cols>
  <sheetData>
    <row r="1" spans="6:7" ht="15.75" thickBot="1" x14ac:dyDescent="0.3"/>
    <row r="2" spans="6:7" ht="15.75" thickBot="1" x14ac:dyDescent="0.3">
      <c r="F2" s="23" t="s">
        <v>45</v>
      </c>
      <c r="G2" s="24"/>
    </row>
    <row r="4" spans="6:7" x14ac:dyDescent="0.25">
      <c r="F4" s="16" t="s">
        <v>3</v>
      </c>
      <c r="G4" s="4">
        <f>'DATOS INICIALES'!G5</f>
        <v>150</v>
      </c>
    </row>
    <row r="5" spans="6:7" x14ac:dyDescent="0.25">
      <c r="F5" s="16" t="s">
        <v>4</v>
      </c>
      <c r="G5" s="8">
        <f>'DATOS INICIALES'!G6</f>
        <v>0.7</v>
      </c>
    </row>
    <row r="6" spans="6:7" x14ac:dyDescent="0.25">
      <c r="F6" s="16" t="s">
        <v>5</v>
      </c>
      <c r="G6" s="3">
        <f>'DATOS INICIALES'!G7</f>
        <v>1.5</v>
      </c>
    </row>
    <row r="7" spans="6:7" x14ac:dyDescent="0.25">
      <c r="F7" s="16" t="s">
        <v>6</v>
      </c>
      <c r="G7" s="3">
        <f>'DATOS INICIALES'!G8</f>
        <v>1.5</v>
      </c>
    </row>
    <row r="8" spans="6:7" x14ac:dyDescent="0.25">
      <c r="F8" s="16" t="s">
        <v>7</v>
      </c>
      <c r="G8" s="4">
        <f>'DATOS INICIALES'!G9</f>
        <v>365</v>
      </c>
    </row>
    <row r="9" spans="6:7" x14ac:dyDescent="0.25">
      <c r="F9" s="15" t="s">
        <v>30</v>
      </c>
      <c r="G9" s="4">
        <f>((G4*G6*G8)/G7)*G5</f>
        <v>38325</v>
      </c>
    </row>
    <row r="10" spans="6:7" x14ac:dyDescent="0.25">
      <c r="F10" s="15" t="s">
        <v>31</v>
      </c>
      <c r="G10" s="1">
        <v>0.85</v>
      </c>
    </row>
    <row r="11" spans="6:7" x14ac:dyDescent="0.25">
      <c r="F11" s="27" t="s">
        <v>41</v>
      </c>
      <c r="G11" s="1">
        <f>'AÑO 2'!G11+'DATOS INICIALES'!G11</f>
        <v>6.5000000000000002E-2</v>
      </c>
    </row>
    <row r="12" spans="6:7" x14ac:dyDescent="0.25">
      <c r="F12" s="27" t="s">
        <v>32</v>
      </c>
      <c r="G12" s="4">
        <f>G9*(G10-G11)</f>
        <v>30085.124999999996</v>
      </c>
    </row>
    <row r="13" spans="6:7" x14ac:dyDescent="0.25">
      <c r="F13" s="27" t="s">
        <v>42</v>
      </c>
      <c r="G13" s="4">
        <f>G12+'AÑO 2'!G13</f>
        <v>93321.375</v>
      </c>
    </row>
    <row r="14" spans="6:7" x14ac:dyDescent="0.25">
      <c r="F14" s="15" t="s">
        <v>33</v>
      </c>
      <c r="G14" s="4">
        <f>'MÉTRICAS DE LAS CAMPAÑAS'!C26</f>
        <v>4199.461875</v>
      </c>
    </row>
    <row r="15" spans="6:7" x14ac:dyDescent="0.25">
      <c r="F15" t="s">
        <v>27</v>
      </c>
      <c r="G15" s="5">
        <f>'AÑO 2'!G15</f>
        <v>135</v>
      </c>
    </row>
    <row r="16" spans="6:7" x14ac:dyDescent="0.25">
      <c r="F16" t="s">
        <v>34</v>
      </c>
      <c r="G16" s="5">
        <f>G15*G7</f>
        <v>202.5</v>
      </c>
    </row>
    <row r="17" spans="6:7" x14ac:dyDescent="0.25">
      <c r="F17" t="s">
        <v>39</v>
      </c>
      <c r="G17" s="5">
        <f>G16*G14</f>
        <v>850391.02968749998</v>
      </c>
    </row>
    <row r="18" spans="6:7" x14ac:dyDescent="0.25">
      <c r="F18" t="s">
        <v>40</v>
      </c>
      <c r="G18" s="1">
        <v>0.6</v>
      </c>
    </row>
    <row r="19" spans="6:7" x14ac:dyDescent="0.25">
      <c r="F19" t="s">
        <v>0</v>
      </c>
      <c r="G19" s="5">
        <f>G18*G17</f>
        <v>510234.61781249999</v>
      </c>
    </row>
    <row r="20" spans="6:7" x14ac:dyDescent="0.25">
      <c r="F20" t="s">
        <v>36</v>
      </c>
      <c r="G20" s="1">
        <v>0.2</v>
      </c>
    </row>
    <row r="21" spans="6:7" x14ac:dyDescent="0.25">
      <c r="F21" t="s">
        <v>28</v>
      </c>
      <c r="G21" s="2">
        <f>G20*G19</f>
        <v>102046.9235625</v>
      </c>
    </row>
    <row r="22" spans="6:7" x14ac:dyDescent="0.25">
      <c r="F22" s="25" t="s">
        <v>20</v>
      </c>
      <c r="G22" s="2">
        <f>'AÑO 2'!G22</f>
        <v>2500</v>
      </c>
    </row>
    <row r="23" spans="6:7" x14ac:dyDescent="0.25">
      <c r="F23" t="s">
        <v>35</v>
      </c>
      <c r="G23" s="2">
        <f>'MÉTRICAS DE LAS CAMPAÑAS'!C27</f>
        <v>300</v>
      </c>
    </row>
    <row r="24" spans="6:7" ht="15.75" thickBot="1" x14ac:dyDescent="0.3">
      <c r="F24" s="6" t="s">
        <v>29</v>
      </c>
      <c r="G24" s="7">
        <f>G21-G22-G23</f>
        <v>99246.9235625</v>
      </c>
    </row>
    <row r="25" spans="6:7" x14ac:dyDescent="0.25">
      <c r="F25" t="s">
        <v>37</v>
      </c>
      <c r="G25" s="1">
        <v>0.03</v>
      </c>
    </row>
    <row r="26" spans="6:7" x14ac:dyDescent="0.25">
      <c r="F26" t="s">
        <v>2</v>
      </c>
      <c r="G26" s="2">
        <f>G25*G19</f>
        <v>15307.038534374999</v>
      </c>
    </row>
    <row r="27" spans="6:7" x14ac:dyDescent="0.25">
      <c r="F27" t="s">
        <v>38</v>
      </c>
      <c r="G27" s="14">
        <f>G24-G26</f>
        <v>83939.885028125005</v>
      </c>
    </row>
  </sheetData>
  <mergeCells count="1">
    <mergeCell ref="F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3F86E-E8C2-45B6-9FD5-1E7D9CF7D2A0}">
  <dimension ref="F1:G27"/>
  <sheetViews>
    <sheetView workbookViewId="0">
      <selection activeCell="F2" sqref="F2:G2"/>
    </sheetView>
  </sheetViews>
  <sheetFormatPr baseColWidth="10" defaultRowHeight="15" x14ac:dyDescent="0.25"/>
  <cols>
    <col min="6" max="6" width="59.5703125" customWidth="1"/>
    <col min="7" max="7" width="14.140625" bestFit="1" customWidth="1"/>
  </cols>
  <sheetData>
    <row r="1" spans="6:7" ht="15.75" thickBot="1" x14ac:dyDescent="0.3"/>
    <row r="2" spans="6:7" ht="15.75" thickBot="1" x14ac:dyDescent="0.3">
      <c r="F2" s="23" t="s">
        <v>46</v>
      </c>
      <c r="G2" s="24"/>
    </row>
    <row r="4" spans="6:7" x14ac:dyDescent="0.25">
      <c r="F4" s="16" t="s">
        <v>3</v>
      </c>
      <c r="G4" s="4">
        <f>'DATOS INICIALES'!G5</f>
        <v>150</v>
      </c>
    </row>
    <row r="5" spans="6:7" x14ac:dyDescent="0.25">
      <c r="F5" s="16" t="s">
        <v>4</v>
      </c>
      <c r="G5" s="8">
        <f>'DATOS INICIALES'!G6</f>
        <v>0.7</v>
      </c>
    </row>
    <row r="6" spans="6:7" x14ac:dyDescent="0.25">
      <c r="F6" s="16" t="s">
        <v>5</v>
      </c>
      <c r="G6" s="3">
        <f>'DATOS INICIALES'!G7</f>
        <v>1.5</v>
      </c>
    </row>
    <row r="7" spans="6:7" x14ac:dyDescent="0.25">
      <c r="F7" s="16" t="s">
        <v>6</v>
      </c>
      <c r="G7" s="3">
        <f>'DATOS INICIALES'!G8</f>
        <v>1.5</v>
      </c>
    </row>
    <row r="8" spans="6:7" x14ac:dyDescent="0.25">
      <c r="F8" s="16" t="s">
        <v>7</v>
      </c>
      <c r="G8" s="4">
        <f>'DATOS INICIALES'!G9</f>
        <v>365</v>
      </c>
    </row>
    <row r="9" spans="6:7" x14ac:dyDescent="0.25">
      <c r="F9" s="15" t="s">
        <v>30</v>
      </c>
      <c r="G9" s="4">
        <f>((G4*G6*G8)/G7)*G5</f>
        <v>38325</v>
      </c>
    </row>
    <row r="10" spans="6:7" x14ac:dyDescent="0.25">
      <c r="F10" s="15" t="s">
        <v>31</v>
      </c>
      <c r="G10" s="1">
        <v>0.85</v>
      </c>
    </row>
    <row r="11" spans="6:7" x14ac:dyDescent="0.25">
      <c r="F11" s="27" t="s">
        <v>41</v>
      </c>
      <c r="G11" s="1">
        <f>'AÑO 3'!G11+'DATOS INICIALES'!G11</f>
        <v>0.08</v>
      </c>
    </row>
    <row r="12" spans="6:7" x14ac:dyDescent="0.25">
      <c r="F12" s="27" t="s">
        <v>32</v>
      </c>
      <c r="G12" s="4">
        <f>G9*(G10-G11)</f>
        <v>29510.25</v>
      </c>
    </row>
    <row r="13" spans="6:7" x14ac:dyDescent="0.25">
      <c r="F13" s="27" t="s">
        <v>42</v>
      </c>
      <c r="G13" s="4">
        <f>G12+'AÑO 3'!G13</f>
        <v>122831.625</v>
      </c>
    </row>
    <row r="14" spans="6:7" x14ac:dyDescent="0.25">
      <c r="F14" s="15" t="s">
        <v>33</v>
      </c>
      <c r="G14" s="4">
        <f>'MÉTRICAS DE LAS CAMPAÑAS'!C35</f>
        <v>5527.4231249999993</v>
      </c>
    </row>
    <row r="15" spans="6:7" x14ac:dyDescent="0.25">
      <c r="F15" t="s">
        <v>27</v>
      </c>
      <c r="G15" s="5">
        <f>'AÑO 3'!G15</f>
        <v>135</v>
      </c>
    </row>
    <row r="16" spans="6:7" x14ac:dyDescent="0.25">
      <c r="F16" t="s">
        <v>34</v>
      </c>
      <c r="G16" s="5">
        <f>G15*G7</f>
        <v>202.5</v>
      </c>
    </row>
    <row r="17" spans="6:7" x14ac:dyDescent="0.25">
      <c r="F17" t="s">
        <v>39</v>
      </c>
      <c r="G17" s="5">
        <f>G16*G14</f>
        <v>1119303.1828124998</v>
      </c>
    </row>
    <row r="18" spans="6:7" x14ac:dyDescent="0.25">
      <c r="F18" t="s">
        <v>40</v>
      </c>
      <c r="G18" s="1">
        <v>0.6</v>
      </c>
    </row>
    <row r="19" spans="6:7" x14ac:dyDescent="0.25">
      <c r="F19" t="s">
        <v>0</v>
      </c>
      <c r="G19" s="5">
        <f>G18*G17</f>
        <v>671581.90968749986</v>
      </c>
    </row>
    <row r="20" spans="6:7" x14ac:dyDescent="0.25">
      <c r="F20" t="s">
        <v>36</v>
      </c>
      <c r="G20" s="1">
        <v>0.2</v>
      </c>
    </row>
    <row r="21" spans="6:7" x14ac:dyDescent="0.25">
      <c r="F21" t="s">
        <v>28</v>
      </c>
      <c r="G21" s="2">
        <f>G20*G19</f>
        <v>134316.38193749997</v>
      </c>
    </row>
    <row r="22" spans="6:7" x14ac:dyDescent="0.25">
      <c r="F22" s="25" t="s">
        <v>20</v>
      </c>
      <c r="G22" s="2">
        <f>'AÑO 3'!G22</f>
        <v>2500</v>
      </c>
    </row>
    <row r="23" spans="6:7" x14ac:dyDescent="0.25">
      <c r="F23" t="s">
        <v>35</v>
      </c>
      <c r="G23" s="2">
        <f>'MÉTRICAS DE LAS CAMPAÑAS'!C37</f>
        <v>4500</v>
      </c>
    </row>
    <row r="24" spans="6:7" ht="15.75" thickBot="1" x14ac:dyDescent="0.3">
      <c r="F24" s="6" t="s">
        <v>29</v>
      </c>
      <c r="G24" s="7">
        <f>G21-G22-G23</f>
        <v>127316.38193749997</v>
      </c>
    </row>
    <row r="25" spans="6:7" x14ac:dyDescent="0.25">
      <c r="F25" t="s">
        <v>37</v>
      </c>
      <c r="G25" s="1">
        <v>0.03</v>
      </c>
    </row>
    <row r="26" spans="6:7" x14ac:dyDescent="0.25">
      <c r="F26" t="s">
        <v>2</v>
      </c>
      <c r="G26" s="2">
        <f>G25*G19</f>
        <v>20147.457290624996</v>
      </c>
    </row>
    <row r="27" spans="6:7" x14ac:dyDescent="0.25">
      <c r="F27" t="s">
        <v>38</v>
      </c>
      <c r="G27" s="14">
        <f>G24-G26</f>
        <v>107168.92464687498</v>
      </c>
    </row>
  </sheetData>
  <mergeCells count="1">
    <mergeCell ref="F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DATOS INICIALES</vt:lpstr>
      <vt:lpstr>MÉTRICAS DE LAS CAMPAÑAS</vt:lpstr>
      <vt:lpstr>AÑO 1</vt:lpstr>
      <vt:lpstr>AÑO 2</vt:lpstr>
      <vt:lpstr>AÑO 3</vt:lpstr>
      <vt:lpstr>AÑO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Hotelinking</cp:lastModifiedBy>
  <dcterms:created xsi:type="dcterms:W3CDTF">2019-11-05T08:24:48Z</dcterms:created>
  <dcterms:modified xsi:type="dcterms:W3CDTF">2022-05-11T14:12:08Z</dcterms:modified>
</cp:coreProperties>
</file>